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https://d.docs.live.net/a593dd05396867c7/Documents/Rotes Kreuz/IT/"/>
    </mc:Choice>
  </mc:AlternateContent>
  <xr:revisionPtr revIDLastSave="197" documentId="8_{5752A97B-E117-044F-8060-2634E0F1FC8C}" xr6:coauthVersionLast="47" xr6:coauthVersionMax="47" xr10:uidLastSave="{A8FFBD6F-7860-414B-BC02-1B897F3CA628}"/>
  <bookViews>
    <workbookView xWindow="0" yWindow="620" windowWidth="28800" windowHeight="17380" xr2:uid="{00000000-000D-0000-FFFF-FFFF00000000}"/>
  </bookViews>
  <sheets>
    <sheet name="Tabelle1" sheetId="1" r:id="rId1"/>
    <sheet name="Feiertage" sheetId="2"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1" l="1"/>
  <c r="D67" i="1"/>
  <c r="D65" i="1"/>
  <c r="D64" i="1"/>
  <c r="D63" i="1"/>
  <c r="D62" i="1"/>
  <c r="D61" i="1"/>
  <c r="D60" i="1"/>
  <c r="D59" i="1"/>
  <c r="D58" i="1"/>
  <c r="D57" i="1"/>
  <c r="D56" i="1"/>
  <c r="D55" i="1"/>
  <c r="D54" i="1"/>
  <c r="D53" i="1"/>
  <c r="D52" i="1"/>
  <c r="D51" i="1"/>
  <c r="D45" i="1"/>
  <c r="D44" i="1"/>
  <c r="D43" i="1"/>
  <c r="D41" i="1"/>
  <c r="D40" i="1"/>
  <c r="D39" i="1"/>
  <c r="D38" i="1"/>
  <c r="D37" i="1"/>
  <c r="D36" i="1"/>
  <c r="D35" i="1"/>
  <c r="D34" i="1"/>
  <c r="D33" i="1"/>
  <c r="D32" i="1"/>
  <c r="D31" i="1"/>
  <c r="D30" i="1"/>
  <c r="D29" i="1"/>
  <c r="D28" i="1"/>
  <c r="B68" i="1"/>
  <c r="B67" i="1"/>
  <c r="B65" i="1"/>
  <c r="B64" i="1"/>
  <c r="B63" i="1"/>
  <c r="B62" i="1"/>
  <c r="B61" i="1"/>
  <c r="B60" i="1"/>
  <c r="B59" i="1"/>
  <c r="B58" i="1"/>
  <c r="B57" i="1"/>
  <c r="B56" i="1"/>
  <c r="B55" i="1"/>
  <c r="B54" i="1"/>
  <c r="B53" i="1"/>
  <c r="B52" i="1"/>
  <c r="B51" i="1"/>
  <c r="B45" i="1"/>
  <c r="B44" i="1"/>
  <c r="B43" i="1"/>
  <c r="B41" i="1"/>
  <c r="B40" i="1"/>
  <c r="B39" i="1"/>
  <c r="B38" i="1"/>
  <c r="B37" i="1"/>
  <c r="B36" i="1"/>
  <c r="B35" i="1"/>
  <c r="B34" i="1"/>
  <c r="B33" i="1"/>
  <c r="B32" i="1"/>
  <c r="B31" i="1"/>
  <c r="B30" i="1"/>
  <c r="B29" i="1"/>
  <c r="B28" i="1"/>
  <c r="D6" i="1"/>
  <c r="D7" i="1"/>
  <c r="D8" i="1"/>
  <c r="D9" i="1"/>
  <c r="D10" i="1"/>
  <c r="D11" i="1"/>
  <c r="D12" i="1"/>
  <c r="D13" i="1"/>
  <c r="D14" i="1"/>
  <c r="D15" i="1"/>
  <c r="D16" i="1"/>
  <c r="D17" i="1"/>
  <c r="D18" i="1"/>
  <c r="D19" i="1"/>
  <c r="D20" i="1"/>
  <c r="D21" i="1"/>
  <c r="D22" i="1"/>
  <c r="D5" i="1"/>
  <c r="B22" i="1"/>
  <c r="B21" i="1"/>
  <c r="B20" i="1"/>
  <c r="B19" i="1"/>
  <c r="B18" i="1"/>
  <c r="B17" i="1"/>
  <c r="B16" i="1"/>
  <c r="B15" i="1"/>
  <c r="B14" i="1"/>
  <c r="B13" i="1"/>
  <c r="B12" i="1"/>
  <c r="B11" i="1"/>
  <c r="B10" i="1"/>
  <c r="B9" i="1"/>
  <c r="B8" i="1"/>
  <c r="B7" i="1"/>
  <c r="B6" i="1"/>
  <c r="B5" i="1"/>
  <c r="D27" i="1" l="1"/>
  <c r="D50" i="1" s="1"/>
  <c r="D26" i="1"/>
  <c r="D49" i="1" s="1"/>
  <c r="B27" i="1"/>
  <c r="B50" i="1" s="1"/>
  <c r="B26" i="1"/>
  <c r="B49" i="1" s="1"/>
  <c r="A27" i="1"/>
  <c r="A50" i="1" s="1"/>
  <c r="A26" i="1"/>
  <c r="A49" i="1" s="1"/>
  <c r="A5" i="1"/>
  <c r="A6" i="1" s="1"/>
  <c r="A7" i="1" s="1"/>
  <c r="A8" i="1" s="1"/>
  <c r="A9" i="1" s="1"/>
  <c r="A10" i="1" s="1"/>
  <c r="A11" i="1" s="1"/>
  <c r="A12" i="1" s="1"/>
  <c r="A13" i="1" s="1"/>
  <c r="A14" i="1" s="1"/>
  <c r="A15" i="1" s="1"/>
  <c r="A16" i="1" s="1"/>
  <c r="A17" i="1" s="1"/>
  <c r="A18" i="1" s="1"/>
  <c r="A19" i="1" s="1"/>
  <c r="A20" i="1" s="1"/>
  <c r="A21" i="1" s="1"/>
  <c r="A22" i="1" s="1"/>
  <c r="A28" i="1" s="1"/>
  <c r="A1" i="1"/>
  <c r="A24" i="1" s="1"/>
  <c r="A47" i="1" s="1"/>
  <c r="B5" i="2"/>
  <c r="C5" i="2" s="1"/>
  <c r="B6" i="2"/>
  <c r="C6" i="2" s="1"/>
  <c r="B7" i="2"/>
  <c r="C7" i="2" s="1"/>
  <c r="B8" i="2"/>
  <c r="C8" i="2" s="1"/>
  <c r="B9" i="2"/>
  <c r="C9" i="2" s="1"/>
  <c r="B10" i="2"/>
  <c r="C10" i="2" s="1"/>
  <c r="B3" i="2"/>
  <c r="B4" i="2"/>
  <c r="B2" i="2"/>
  <c r="C2" i="2" s="1"/>
  <c r="G3" i="2"/>
  <c r="A29" i="1" l="1"/>
  <c r="A30" i="1" s="1"/>
  <c r="A31" i="1" s="1"/>
  <c r="A32" i="1" s="1"/>
  <c r="A33" i="1" s="1"/>
  <c r="A34" i="1" s="1"/>
  <c r="A35" i="1" s="1"/>
  <c r="A36" i="1" s="1"/>
  <c r="A37" i="1" s="1"/>
  <c r="A38" i="1" s="1"/>
  <c r="A39" i="1" s="1"/>
  <c r="A40" i="1" s="1"/>
  <c r="A41" i="1" s="1"/>
  <c r="A42" i="1" s="1"/>
  <c r="A43" i="1" s="1"/>
  <c r="C3" i="2"/>
  <c r="G4" i="2"/>
  <c r="G5" i="2" s="1"/>
  <c r="A44" i="1" l="1"/>
  <c r="A45" i="1" s="1"/>
  <c r="A51" i="1" s="1"/>
  <c r="A52" i="1" s="1"/>
  <c r="A53" i="1" s="1"/>
  <c r="A54" i="1" s="1"/>
  <c r="A55" i="1" s="1"/>
  <c r="A56" i="1" s="1"/>
  <c r="A57" i="1" s="1"/>
  <c r="A58" i="1" s="1"/>
  <c r="A59" i="1" s="1"/>
  <c r="A60" i="1" s="1"/>
  <c r="A61" i="1" s="1"/>
  <c r="A62" i="1" s="1"/>
  <c r="A63" i="1" s="1"/>
  <c r="A64" i="1" s="1"/>
  <c r="A65" i="1" s="1"/>
  <c r="A66" i="1" s="1"/>
  <c r="A67" i="1" s="1"/>
  <c r="A68" i="1" s="1"/>
  <c r="A69" i="1" s="1"/>
  <c r="C4" i="2"/>
  <c r="G6" i="2"/>
  <c r="G11" i="2" s="1"/>
  <c r="B11" i="2" l="1"/>
  <c r="C11" i="2" l="1"/>
  <c r="B16" i="2"/>
  <c r="C16" i="2" s="1"/>
  <c r="B15" i="2"/>
  <c r="C15" i="2" s="1"/>
  <c r="B13" i="2"/>
  <c r="C13" i="2" s="1"/>
  <c r="B14" i="2"/>
  <c r="C14" i="2" s="1"/>
  <c r="B12" i="2"/>
  <c r="C12" i="2" s="1"/>
</calcChain>
</file>

<file path=xl/sharedStrings.xml><?xml version="1.0" encoding="utf-8"?>
<sst xmlns="http://schemas.openxmlformats.org/spreadsheetml/2006/main" count="40" uniqueCount="34">
  <si>
    <t xml:space="preserve">Samstag </t>
  </si>
  <si>
    <t>+</t>
  </si>
  <si>
    <t>=</t>
  </si>
  <si>
    <t>#</t>
  </si>
  <si>
    <t>%</t>
  </si>
  <si>
    <t>GESCHLOSSEN, CLOSED</t>
  </si>
  <si>
    <t>Neujahr</t>
  </si>
  <si>
    <t>Hl. Drei Könige</t>
  </si>
  <si>
    <t>Nationalfeiertag</t>
  </si>
  <si>
    <t>Allerheiligen</t>
  </si>
  <si>
    <t>Ostersonntag</t>
  </si>
  <si>
    <t>Ostermontag</t>
  </si>
  <si>
    <t>Pfingstsonntag</t>
  </si>
  <si>
    <t>Pfingstmontag</t>
  </si>
  <si>
    <t>Staatsfeiertag</t>
  </si>
  <si>
    <t>Christi Himmelfahrt</t>
  </si>
  <si>
    <t>Fronleichnam</t>
  </si>
  <si>
    <t>Maria Himmelfahrt</t>
  </si>
  <si>
    <t>Maria Empfängnis</t>
  </si>
  <si>
    <t>Christtag</t>
  </si>
  <si>
    <t>Stephanstag</t>
  </si>
  <si>
    <t>Sa</t>
  </si>
  <si>
    <t>Tag</t>
  </si>
  <si>
    <t>Monat</t>
  </si>
  <si>
    <t>Ostersonntag berechnen</t>
  </si>
  <si>
    <t>Muster</t>
  </si>
  <si>
    <t>Datum</t>
  </si>
  <si>
    <t>Wochentag</t>
  </si>
  <si>
    <t>1. Sonntag im Jahr</t>
  </si>
  <si>
    <t>Saturday</t>
  </si>
  <si>
    <t>7:15 - 7:30pm</t>
  </si>
  <si>
    <t>19:15 - 19:30</t>
  </si>
  <si>
    <t>8:15 - 8:30pm</t>
  </si>
  <si>
    <t>20:15 - 20:30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</si>
</sst>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20"/>
      <name val="Arial"/>
      <family val="2"/>
    </font>
    <font>
      <b/>
      <sz val="40"/>
      <name val="Arial"/>
      <family val="2"/>
    </font>
    <font>
      <b/>
      <sz val="35"/>
      <color theme="1"/>
      <name val="Calibri"/>
      <family val="2"/>
      <scheme val="minor"/>
    </font>
    <font>
      <b/>
      <sz val="35"/>
      <name val="Calibri"/>
      <family val="2"/>
      <scheme val="minor"/>
    </font>
    <font>
      <b/>
      <sz val="24"/>
      <name val="Arial"/>
      <family val="2"/>
    </font>
    <font>
      <sz val="24"/>
      <color theme="1"/>
      <name val="Calibri"/>
      <family val="2"/>
      <scheme val="minor"/>
    </font>
    <font>
      <b/>
      <sz val="30"/>
      <color theme="1"/>
      <name val="Calibri"/>
      <family val="2"/>
      <scheme val="minor"/>
    </font>
    <font>
      <b/>
      <sz val="18"/>
      <color theme="1"/>
      <name val="Calibri"/>
      <family val="2"/>
      <scheme val="minor"/>
    </font>
    <font>
      <b/>
      <sz val="35"/>
      <color rgb="FF000000"/>
      <name val="Calibri"/>
      <family val="2"/>
      <scheme val="minor"/>
    </font>
    <font>
      <sz val="11"/>
      <color rgb="FF000000"/>
      <name val="Calibri"/>
      <family val="2"/>
      <scheme val="minor"/>
    </font>
    <font>
      <b/>
      <sz val="30"/>
      <color rgb="FF000000"/>
      <name val="Calibri"/>
      <family val="2"/>
      <scheme val="minor"/>
    </font>
    <font>
      <b/>
      <sz val="30"/>
      <name val="Arial"/>
      <family val="2"/>
    </font>
    <font>
      <b/>
      <sz val="26"/>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3C9D3D"/>
        <bgColor rgb="FF000000"/>
      </patternFill>
    </fill>
    <fill>
      <patternFill patternType="solid">
        <fgColor rgb="FFFFF010"/>
        <bgColor rgb="FF000000"/>
      </patternFill>
    </fill>
    <fill>
      <patternFill patternType="solid">
        <fgColor rgb="FF0086C1"/>
        <bgColor rgb="FF000000"/>
      </patternFill>
    </fill>
    <fill>
      <patternFill patternType="solid">
        <fgColor rgb="FFD9D9D9"/>
        <bgColor rgb="FF000000"/>
      </patternFill>
    </fill>
    <fill>
      <patternFill patternType="solid">
        <fgColor rgb="FFE5322C"/>
        <bgColor rgb="FF000000"/>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35">
    <xf numFmtId="0" fontId="0" fillId="0" borderId="0" xfId="0"/>
    <xf numFmtId="0" fontId="0" fillId="0" borderId="0" xfId="0" applyAlignment="1">
      <alignment wrapText="1"/>
    </xf>
    <xf numFmtId="0" fontId="3" fillId="0" borderId="1" xfId="0" applyFont="1" applyBorder="1" applyAlignment="1">
      <alignment vertical="center"/>
    </xf>
    <xf numFmtId="0" fontId="4" fillId="0" borderId="1" xfId="0" quotePrefix="1" applyFont="1" applyBorder="1" applyAlignment="1">
      <alignment vertical="center"/>
    </xf>
    <xf numFmtId="0" fontId="6" fillId="0" borderId="0" xfId="0" applyFont="1"/>
    <xf numFmtId="0" fontId="7" fillId="2" borderId="1" xfId="0" applyFont="1" applyFill="1" applyBorder="1" applyAlignment="1">
      <alignment horizontal="center" vertical="center"/>
    </xf>
    <xf numFmtId="14" fontId="0" fillId="0" borderId="0" xfId="0" applyNumberFormat="1"/>
    <xf numFmtId="0" fontId="8" fillId="0" borderId="0" xfId="0" applyFont="1"/>
    <xf numFmtId="14" fontId="0" fillId="0" borderId="0" xfId="0" applyNumberFormat="1" applyAlignment="1">
      <alignment horizontal="right"/>
    </xf>
    <xf numFmtId="0" fontId="9" fillId="4" borderId="1" xfId="0" applyFont="1" applyFill="1" applyBorder="1" applyAlignment="1">
      <alignment horizontal="center" vertical="center"/>
    </xf>
    <xf numFmtId="0" fontId="10" fillId="0" borderId="0" xfId="0" applyFont="1"/>
    <xf numFmtId="0" fontId="9" fillId="5" borderId="1" xfId="0" applyFont="1" applyFill="1" applyBorder="1" applyAlignment="1">
      <alignment horizontal="center" vertical="center"/>
    </xf>
    <xf numFmtId="0" fontId="9" fillId="6" borderId="5" xfId="0" applyFont="1" applyFill="1" applyBorder="1" applyAlignment="1">
      <alignment horizontal="center" vertical="center"/>
    </xf>
    <xf numFmtId="0" fontId="11" fillId="7" borderId="4" xfId="0" applyFont="1" applyFill="1" applyBorder="1" applyAlignment="1">
      <alignment horizontal="center" vertical="center"/>
    </xf>
    <xf numFmtId="0" fontId="4" fillId="8" borderId="6" xfId="0" applyFont="1" applyFill="1" applyBorder="1" applyAlignment="1">
      <alignment horizontal="center" vertical="center"/>
    </xf>
    <xf numFmtId="0" fontId="9" fillId="5" borderId="5" xfId="0" applyFont="1" applyFill="1" applyBorder="1" applyAlignment="1">
      <alignment horizontal="center" vertical="center"/>
    </xf>
    <xf numFmtId="0" fontId="9" fillId="4" borderId="5" xfId="0" applyFont="1" applyFill="1" applyBorder="1" applyAlignment="1">
      <alignment horizontal="center" vertical="center"/>
    </xf>
    <xf numFmtId="0" fontId="4" fillId="8" borderId="5" xfId="0" applyFont="1" applyFill="1" applyBorder="1" applyAlignment="1">
      <alignment horizontal="center" vertical="center"/>
    </xf>
    <xf numFmtId="0" fontId="9" fillId="6" borderId="6" xfId="0" applyFont="1" applyFill="1" applyBorder="1" applyAlignment="1">
      <alignment horizontal="center" vertical="center"/>
    </xf>
    <xf numFmtId="14" fontId="5" fillId="0" borderId="1" xfId="0" applyNumberFormat="1" applyFont="1" applyBorder="1" applyAlignment="1">
      <alignment horizontal="center" vertical="center"/>
    </xf>
    <xf numFmtId="14" fontId="5"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quotePrefix="1" applyFont="1" applyBorder="1" applyAlignment="1">
      <alignment horizontal="center" vertical="center"/>
    </xf>
    <xf numFmtId="0" fontId="13" fillId="2" borderId="1" xfId="0" applyFont="1" applyFill="1" applyBorder="1" applyAlignment="1">
      <alignment horizontal="center" vertical="center"/>
    </xf>
    <xf numFmtId="0" fontId="0" fillId="0" borderId="1" xfId="0" applyBorder="1"/>
    <xf numFmtId="0" fontId="14" fillId="2" borderId="1" xfId="0" applyFont="1" applyFill="1" applyBorder="1" applyAlignment="1">
      <alignment horizontal="right"/>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1">
    <cellStyle name="Standard" xfId="0" builtinId="0"/>
  </cellStyles>
  <dxfs count="11">
    <dxf>
      <fill>
        <patternFill>
          <bgColor rgb="FF3C9D3D"/>
        </patternFill>
      </fill>
    </dxf>
    <dxf>
      <fill>
        <patternFill>
          <bgColor rgb="FFE5322C"/>
        </patternFill>
      </fill>
    </dxf>
    <dxf>
      <fill>
        <patternFill>
          <bgColor rgb="FFFFF010"/>
        </patternFill>
      </fill>
    </dxf>
    <dxf>
      <fill>
        <patternFill>
          <bgColor rgb="FF0086C1"/>
        </patternFill>
      </fill>
    </dxf>
    <dxf>
      <font>
        <color rgb="FF9C0006"/>
      </font>
      <fill>
        <patternFill>
          <bgColor rgb="FFFFC7CE"/>
        </patternFill>
      </fill>
    </dxf>
    <dxf>
      <fill>
        <patternFill>
          <bgColor rgb="FF3C9D3D"/>
        </patternFill>
      </fill>
    </dxf>
    <dxf>
      <fill>
        <patternFill>
          <bgColor rgb="FFE5322C"/>
        </patternFill>
      </fill>
    </dxf>
    <dxf>
      <fill>
        <patternFill>
          <bgColor rgb="FFFFF010"/>
        </patternFill>
      </fill>
    </dxf>
    <dxf>
      <fill>
        <patternFill>
          <bgColor rgb="FF0086C1"/>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C9D3D"/>
      <color rgb="FFE5322C"/>
      <color rgb="FFFFF010"/>
      <color rgb="FF0086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1751659</xdr:colOff>
      <xdr:row>0</xdr:row>
      <xdr:rowOff>36286</xdr:rowOff>
    </xdr:from>
    <xdr:to>
      <xdr:col>4</xdr:col>
      <xdr:colOff>1503530</xdr:colOff>
      <xdr:row>0</xdr:row>
      <xdr:rowOff>1920875</xdr:rowOff>
    </xdr:to>
    <xdr:pic>
      <xdr:nvPicPr>
        <xdr:cNvPr id="143" name="Grafik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
        <a:stretch>
          <a:fillRect/>
        </a:stretch>
      </xdr:blipFill>
      <xdr:spPr>
        <a:xfrm>
          <a:off x="8218890" y="36286"/>
          <a:ext cx="2526332" cy="1884589"/>
        </a:xfrm>
        <a:prstGeom prst="rect">
          <a:avLst/>
        </a:prstGeom>
      </xdr:spPr>
    </xdr:pic>
    <xdr:clientData/>
  </xdr:twoCellAnchor>
  <xdr:twoCellAnchor editAs="oneCell">
    <xdr:from>
      <xdr:col>3</xdr:col>
      <xdr:colOff>635867</xdr:colOff>
      <xdr:row>1</xdr:row>
      <xdr:rowOff>58614</xdr:rowOff>
    </xdr:from>
    <xdr:to>
      <xdr:col>3</xdr:col>
      <xdr:colOff>2075867</xdr:colOff>
      <xdr:row>1</xdr:row>
      <xdr:rowOff>1498614</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tretch>
          <a:fillRect/>
        </a:stretch>
      </xdr:blipFill>
      <xdr:spPr>
        <a:xfrm>
          <a:off x="7103098" y="2012460"/>
          <a:ext cx="1440000" cy="1440000"/>
        </a:xfrm>
        <a:prstGeom prst="rect">
          <a:avLst/>
        </a:prstGeom>
      </xdr:spPr>
    </xdr:pic>
    <xdr:clientData/>
  </xdr:twoCellAnchor>
  <xdr:twoCellAnchor editAs="oneCell">
    <xdr:from>
      <xdr:col>1</xdr:col>
      <xdr:colOff>698410</xdr:colOff>
      <xdr:row>1</xdr:row>
      <xdr:rowOff>58614</xdr:rowOff>
    </xdr:from>
    <xdr:to>
      <xdr:col>1</xdr:col>
      <xdr:colOff>2138410</xdr:colOff>
      <xdr:row>1</xdr:row>
      <xdr:rowOff>1498614</xdr:rowOff>
    </xdr:to>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tretch>
          <a:fillRect/>
        </a:stretch>
      </xdr:blipFill>
      <xdr:spPr>
        <a:xfrm>
          <a:off x="2867179" y="2012460"/>
          <a:ext cx="1440000" cy="1440000"/>
        </a:xfrm>
        <a:prstGeom prst="rect">
          <a:avLst/>
        </a:prstGeom>
      </xdr:spPr>
    </xdr:pic>
    <xdr:clientData/>
  </xdr:twoCellAnchor>
  <xdr:oneCellAnchor>
    <xdr:from>
      <xdr:col>3</xdr:col>
      <xdr:colOff>1907966</xdr:colOff>
      <xdr:row>23</xdr:row>
      <xdr:rowOff>52161</xdr:rowOff>
    </xdr:from>
    <xdr:ext cx="2346009" cy="1895173"/>
    <xdr:pic>
      <xdr:nvPicPr>
        <xdr:cNvPr id="149" name="Grafik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
        <a:stretch>
          <a:fillRect/>
        </a:stretch>
      </xdr:blipFill>
      <xdr:spPr>
        <a:xfrm>
          <a:off x="8375197" y="15311699"/>
          <a:ext cx="2346009" cy="1895173"/>
        </a:xfrm>
        <a:prstGeom prst="rect">
          <a:avLst/>
        </a:prstGeom>
      </xdr:spPr>
    </xdr:pic>
    <xdr:clientData/>
  </xdr:oneCellAnchor>
  <xdr:oneCellAnchor>
    <xdr:from>
      <xdr:col>3</xdr:col>
      <xdr:colOff>596791</xdr:colOff>
      <xdr:row>24</xdr:row>
      <xdr:rowOff>58614</xdr:rowOff>
    </xdr:from>
    <xdr:ext cx="1440000" cy="1440000"/>
    <xdr:pic>
      <xdr:nvPicPr>
        <xdr:cNvPr id="151" name="Grafik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tretch>
          <a:fillRect/>
        </a:stretch>
      </xdr:blipFill>
      <xdr:spPr>
        <a:xfrm>
          <a:off x="7064022" y="17701845"/>
          <a:ext cx="1440000" cy="1440000"/>
        </a:xfrm>
        <a:prstGeom prst="rect">
          <a:avLst/>
        </a:prstGeom>
      </xdr:spPr>
    </xdr:pic>
    <xdr:clientData/>
  </xdr:oneCellAnchor>
  <xdr:oneCellAnchor>
    <xdr:from>
      <xdr:col>1</xdr:col>
      <xdr:colOff>659334</xdr:colOff>
      <xdr:row>24</xdr:row>
      <xdr:rowOff>58614</xdr:rowOff>
    </xdr:from>
    <xdr:ext cx="1440000" cy="1440000"/>
    <xdr:pic>
      <xdr:nvPicPr>
        <xdr:cNvPr id="153" name="Grafik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tretch>
          <a:fillRect/>
        </a:stretch>
      </xdr:blipFill>
      <xdr:spPr>
        <a:xfrm>
          <a:off x="2828103" y="17701845"/>
          <a:ext cx="1440000" cy="1440000"/>
        </a:xfrm>
        <a:prstGeom prst="rect">
          <a:avLst/>
        </a:prstGeom>
      </xdr:spPr>
    </xdr:pic>
    <xdr:clientData/>
  </xdr:oneCellAnchor>
  <xdr:oneCellAnchor>
    <xdr:from>
      <xdr:col>3</xdr:col>
      <xdr:colOff>1923968</xdr:colOff>
      <xdr:row>46</xdr:row>
      <xdr:rowOff>11049</xdr:rowOff>
    </xdr:from>
    <xdr:ext cx="2346009" cy="1895173"/>
    <xdr:pic>
      <xdr:nvPicPr>
        <xdr:cNvPr id="159" name="Grafik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
        <a:stretch>
          <a:fillRect/>
        </a:stretch>
      </xdr:blipFill>
      <xdr:spPr>
        <a:xfrm>
          <a:off x="8391199" y="30549664"/>
          <a:ext cx="2346009" cy="1895173"/>
        </a:xfrm>
        <a:prstGeom prst="rect">
          <a:avLst/>
        </a:prstGeom>
      </xdr:spPr>
    </xdr:pic>
    <xdr:clientData/>
  </xdr:oneCellAnchor>
  <xdr:oneCellAnchor>
    <xdr:from>
      <xdr:col>3</xdr:col>
      <xdr:colOff>596791</xdr:colOff>
      <xdr:row>47</xdr:row>
      <xdr:rowOff>58614</xdr:rowOff>
    </xdr:from>
    <xdr:ext cx="1440000" cy="1440000"/>
    <xdr:pic>
      <xdr:nvPicPr>
        <xdr:cNvPr id="161" name="Grafik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tretch>
          <a:fillRect/>
        </a:stretch>
      </xdr:blipFill>
      <xdr:spPr>
        <a:xfrm>
          <a:off x="7064022" y="32941845"/>
          <a:ext cx="1440000" cy="1440000"/>
        </a:xfrm>
        <a:prstGeom prst="rect">
          <a:avLst/>
        </a:prstGeom>
      </xdr:spPr>
    </xdr:pic>
    <xdr:clientData/>
  </xdr:oneCellAnchor>
  <xdr:oneCellAnchor>
    <xdr:from>
      <xdr:col>1</xdr:col>
      <xdr:colOff>659334</xdr:colOff>
      <xdr:row>47</xdr:row>
      <xdr:rowOff>58614</xdr:rowOff>
    </xdr:from>
    <xdr:ext cx="1440000" cy="1440000"/>
    <xdr:pic>
      <xdr:nvPicPr>
        <xdr:cNvPr id="163" name="Grafik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tretch>
          <a:fillRect/>
        </a:stretch>
      </xdr:blipFill>
      <xdr:spPr>
        <a:xfrm>
          <a:off x="2828103" y="32941845"/>
          <a:ext cx="1440000" cy="144000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9"/>
  <sheetViews>
    <sheetView showGridLines="0" tabSelected="1" zoomScale="50" zoomScaleNormal="50" zoomScalePageLayoutView="80" workbookViewId="0">
      <selection activeCell="M6" sqref="M6"/>
    </sheetView>
  </sheetViews>
  <sheetFormatPr baseColWidth="10" defaultRowHeight="15" x14ac:dyDescent="0.2"/>
  <cols>
    <col min="1" max="1" width="28.33203125" customWidth="1"/>
    <col min="2" max="2" width="36.33203125" bestFit="1" customWidth="1"/>
    <col min="3" max="3" width="20" customWidth="1"/>
    <col min="4" max="4" width="36.33203125" bestFit="1" customWidth="1"/>
    <col min="5" max="5" width="20" customWidth="1"/>
    <col min="7" max="7" width="15.6640625" bestFit="1" customWidth="1"/>
  </cols>
  <sheetData>
    <row r="1" spans="1:7" s="1" customFormat="1" ht="154.5" customHeight="1" thickBot="1" x14ac:dyDescent="0.25">
      <c r="A1" s="28" t="str">
        <f>"Tafel Innsbruck – Zeiten 
Check-In Kundengruppen "&amp;Feiertage!A1</f>
        <v>Tafel Innsbruck – Zeiten 
Check-In Kundengruppen 2026</v>
      </c>
      <c r="B1" s="29"/>
      <c r="C1" s="29"/>
      <c r="D1" s="29"/>
      <c r="E1" s="30"/>
    </row>
    <row r="2" spans="1:7" ht="122.75" customHeight="1" thickBot="1" x14ac:dyDescent="0.25">
      <c r="A2" s="21"/>
      <c r="B2" s="2"/>
      <c r="C2" s="3"/>
      <c r="D2" s="2"/>
      <c r="E2" s="2"/>
    </row>
    <row r="3" spans="1:7" s="4" customFormat="1" ht="40" thickBot="1" x14ac:dyDescent="0.4">
      <c r="A3" s="22" t="s">
        <v>29</v>
      </c>
      <c r="B3" s="5" t="s">
        <v>30</v>
      </c>
      <c r="C3" s="5"/>
      <c r="D3" s="25" t="s">
        <v>32</v>
      </c>
      <c r="E3" s="25"/>
    </row>
    <row r="4" spans="1:7" ht="40" thickBot="1" x14ac:dyDescent="0.25">
      <c r="A4" s="22" t="s">
        <v>0</v>
      </c>
      <c r="B4" s="5" t="s">
        <v>31</v>
      </c>
      <c r="C4" s="5"/>
      <c r="D4" s="25" t="s">
        <v>33</v>
      </c>
      <c r="E4" s="25"/>
    </row>
    <row r="5" spans="1:7" s="4" customFormat="1" ht="46" thickBot="1" x14ac:dyDescent="0.4">
      <c r="A5" s="19">
        <f>("1-"&amp;Feiertage!A1)-1-WEEKDAY(("1-"&amp;Feiertage!A1)-6,3)+7</f>
        <v>46025</v>
      </c>
      <c r="B5" s="23" t="str">
        <f>_xlfn.XLOOKUP(C5,Feiertage!$I$2:$I$6,Feiertage!$J$2:$J$6,"n/a",0)</f>
        <v>#</v>
      </c>
      <c r="C5" s="26">
        <v>1</v>
      </c>
      <c r="D5" s="23" t="str">
        <f>_xlfn.XLOOKUP(C5,Feiertage!$I$2:$I$6,Feiertage!$L$2:$L$6,"n/a",0)</f>
        <v>=</v>
      </c>
      <c r="E5" s="26"/>
    </row>
    <row r="6" spans="1:7" ht="46" thickBot="1" x14ac:dyDescent="0.4">
      <c r="A6" s="20">
        <f>A5+7</f>
        <v>46032</v>
      </c>
      <c r="B6" s="23" t="str">
        <f>_xlfn.XLOOKUP(C6,Feiertage!$I$2:$I$6,Feiertage!$J$2:$J$6,"n/a",0)</f>
        <v>+</v>
      </c>
      <c r="C6" s="27">
        <v>2</v>
      </c>
      <c r="D6" s="23" t="str">
        <f>_xlfn.XLOOKUP(C6,Feiertage!$I$2:$I$6,Feiertage!$L$2:$L$6,"n/a",0)</f>
        <v>%</v>
      </c>
      <c r="E6" s="27"/>
      <c r="G6" s="4"/>
    </row>
    <row r="7" spans="1:7" ht="46" thickBot="1" x14ac:dyDescent="0.4">
      <c r="A7" s="19">
        <f t="shared" ref="A7:A22" si="0">A6+7</f>
        <v>46039</v>
      </c>
      <c r="B7" s="23" t="str">
        <f>_xlfn.XLOOKUP(C7,Feiertage!$I$2:$I$6,Feiertage!$J$2:$J$6,"n/a",0)</f>
        <v>=</v>
      </c>
      <c r="C7" s="26">
        <v>3</v>
      </c>
      <c r="D7" s="23" t="str">
        <f>_xlfn.XLOOKUP(C7,Feiertage!$I$2:$I$6,Feiertage!$L$2:$L$6,"n/a",0)</f>
        <v>#</v>
      </c>
      <c r="E7" s="26"/>
      <c r="G7" s="4"/>
    </row>
    <row r="8" spans="1:7" ht="46" thickBot="1" x14ac:dyDescent="0.4">
      <c r="A8" s="20">
        <f t="shared" si="0"/>
        <v>46046</v>
      </c>
      <c r="B8" s="23" t="str">
        <f>_xlfn.XLOOKUP(C8,Feiertage!$I$2:$I$6,Feiertage!$J$2:$J$6,"n/a",0)</f>
        <v>%</v>
      </c>
      <c r="C8" s="27">
        <v>4</v>
      </c>
      <c r="D8" s="23" t="str">
        <f>_xlfn.XLOOKUP(C8,Feiertage!$I$2:$I$6,Feiertage!$L$2:$L$6,"n/a",0)</f>
        <v>+</v>
      </c>
      <c r="E8" s="27"/>
      <c r="G8" s="4"/>
    </row>
    <row r="9" spans="1:7" ht="46" thickBot="1" x14ac:dyDescent="0.4">
      <c r="A9" s="19">
        <f t="shared" si="0"/>
        <v>46053</v>
      </c>
      <c r="B9" s="23" t="str">
        <f>_xlfn.XLOOKUP(C9,Feiertage!$I$2:$I$6,Feiertage!$J$2:$J$6,"n/a",0)</f>
        <v>#</v>
      </c>
      <c r="C9" s="26">
        <v>1</v>
      </c>
      <c r="D9" s="23" t="str">
        <f>_xlfn.XLOOKUP(C9,Feiertage!$I$2:$I$6,Feiertage!$L$2:$L$6,"n/a",0)</f>
        <v>=</v>
      </c>
      <c r="E9" s="26"/>
      <c r="G9" s="4"/>
    </row>
    <row r="10" spans="1:7" ht="46" thickBot="1" x14ac:dyDescent="0.4">
      <c r="A10" s="20">
        <f t="shared" si="0"/>
        <v>46060</v>
      </c>
      <c r="B10" s="23" t="str">
        <f>_xlfn.XLOOKUP(C10,Feiertage!$I$2:$I$6,Feiertage!$J$2:$J$6,"n/a",0)</f>
        <v>+</v>
      </c>
      <c r="C10" s="27">
        <v>2</v>
      </c>
      <c r="D10" s="23" t="str">
        <f>_xlfn.XLOOKUP(C10,Feiertage!$I$2:$I$6,Feiertage!$L$2:$L$6,"n/a",0)</f>
        <v>%</v>
      </c>
      <c r="E10" s="27"/>
      <c r="G10" s="4"/>
    </row>
    <row r="11" spans="1:7" ht="46" thickBot="1" x14ac:dyDescent="0.4">
      <c r="A11" s="19">
        <f t="shared" si="0"/>
        <v>46067</v>
      </c>
      <c r="B11" s="23" t="str">
        <f>_xlfn.XLOOKUP(C11,Feiertage!$I$2:$I$6,Feiertage!$J$2:$J$6,"n/a",0)</f>
        <v>=</v>
      </c>
      <c r="C11" s="26">
        <v>3</v>
      </c>
      <c r="D11" s="23" t="str">
        <f>_xlfn.XLOOKUP(C11,Feiertage!$I$2:$I$6,Feiertage!$L$2:$L$6,"n/a",0)</f>
        <v>#</v>
      </c>
      <c r="E11" s="26"/>
      <c r="G11" s="4"/>
    </row>
    <row r="12" spans="1:7" ht="46" thickBot="1" x14ac:dyDescent="0.4">
      <c r="A12" s="20">
        <f t="shared" si="0"/>
        <v>46074</v>
      </c>
      <c r="B12" s="23" t="str">
        <f>_xlfn.XLOOKUP(C12,Feiertage!$I$2:$I$6,Feiertage!$J$2:$J$6,"n/a",0)</f>
        <v>%</v>
      </c>
      <c r="C12" s="27">
        <v>4</v>
      </c>
      <c r="D12" s="23" t="str">
        <f>_xlfn.XLOOKUP(C12,Feiertage!$I$2:$I$6,Feiertage!$L$2:$L$6,"n/a",0)</f>
        <v>+</v>
      </c>
      <c r="E12" s="27"/>
      <c r="G12" s="4"/>
    </row>
    <row r="13" spans="1:7" ht="46" thickBot="1" x14ac:dyDescent="0.4">
      <c r="A13" s="19">
        <f t="shared" si="0"/>
        <v>46081</v>
      </c>
      <c r="B13" s="23" t="str">
        <f>_xlfn.XLOOKUP(C13,Feiertage!$I$2:$I$6,Feiertage!$J$2:$J$6,"n/a",0)</f>
        <v>#</v>
      </c>
      <c r="C13" s="26">
        <v>1</v>
      </c>
      <c r="D13" s="23" t="str">
        <f>_xlfn.XLOOKUP(C13,Feiertage!$I$2:$I$6,Feiertage!$L$2:$L$6,"n/a",0)</f>
        <v>=</v>
      </c>
      <c r="E13" s="26"/>
      <c r="G13" s="4"/>
    </row>
    <row r="14" spans="1:7" ht="46" thickBot="1" x14ac:dyDescent="0.4">
      <c r="A14" s="20">
        <f t="shared" si="0"/>
        <v>46088</v>
      </c>
      <c r="B14" s="23" t="str">
        <f>_xlfn.XLOOKUP(C14,Feiertage!$I$2:$I$6,Feiertage!$J$2:$J$6,"n/a",0)</f>
        <v>+</v>
      </c>
      <c r="C14" s="27">
        <v>2</v>
      </c>
      <c r="D14" s="23" t="str">
        <f>_xlfn.XLOOKUP(C14,Feiertage!$I$2:$I$6,Feiertage!$L$2:$L$6,"n/a",0)</f>
        <v>%</v>
      </c>
      <c r="E14" s="27"/>
      <c r="G14" s="4"/>
    </row>
    <row r="15" spans="1:7" ht="46" thickBot="1" x14ac:dyDescent="0.4">
      <c r="A15" s="19">
        <f t="shared" si="0"/>
        <v>46095</v>
      </c>
      <c r="B15" s="23" t="str">
        <f>_xlfn.XLOOKUP(C15,Feiertage!$I$2:$I$6,Feiertage!$J$2:$J$6,"n/a",0)</f>
        <v>=</v>
      </c>
      <c r="C15" s="26">
        <v>3</v>
      </c>
      <c r="D15" s="23" t="str">
        <f>_xlfn.XLOOKUP(C15,Feiertage!$I$2:$I$6,Feiertage!$L$2:$L$6,"n/a",0)</f>
        <v>#</v>
      </c>
      <c r="E15" s="26"/>
      <c r="G15" s="4"/>
    </row>
    <row r="16" spans="1:7" ht="46" thickBot="1" x14ac:dyDescent="0.4">
      <c r="A16" s="20">
        <f t="shared" si="0"/>
        <v>46102</v>
      </c>
      <c r="B16" s="23" t="str">
        <f>_xlfn.XLOOKUP(C16,Feiertage!$I$2:$I$6,Feiertage!$J$2:$J$6,"n/a",0)</f>
        <v>%</v>
      </c>
      <c r="C16" s="27">
        <v>4</v>
      </c>
      <c r="D16" s="23" t="str">
        <f>_xlfn.XLOOKUP(C16,Feiertage!$I$2:$I$6,Feiertage!$L$2:$L$6,"n/a",0)</f>
        <v>+</v>
      </c>
      <c r="E16" s="27"/>
      <c r="G16" s="4"/>
    </row>
    <row r="17" spans="1:7" ht="46" thickBot="1" x14ac:dyDescent="0.4">
      <c r="A17" s="19">
        <f t="shared" si="0"/>
        <v>46109</v>
      </c>
      <c r="B17" s="23" t="str">
        <f>_xlfn.XLOOKUP(C17,Feiertage!$I$2:$I$6,Feiertage!$J$2:$J$6,"n/a",0)</f>
        <v>#</v>
      </c>
      <c r="C17" s="26">
        <v>1</v>
      </c>
      <c r="D17" s="23" t="str">
        <f>_xlfn.XLOOKUP(C17,Feiertage!$I$2:$I$6,Feiertage!$L$2:$L$6,"n/a",0)</f>
        <v>=</v>
      </c>
      <c r="E17" s="26"/>
      <c r="G17" s="4"/>
    </row>
    <row r="18" spans="1:7" ht="46" thickBot="1" x14ac:dyDescent="0.4">
      <c r="A18" s="20">
        <f t="shared" si="0"/>
        <v>46116</v>
      </c>
      <c r="B18" s="23" t="str">
        <f>_xlfn.XLOOKUP(C18,Feiertage!$I$2:$I$6,Feiertage!$J$2:$J$6,"n/a",0)</f>
        <v>+</v>
      </c>
      <c r="C18" s="27">
        <v>2</v>
      </c>
      <c r="D18" s="23" t="str">
        <f>_xlfn.XLOOKUP(C18,Feiertage!$I$2:$I$6,Feiertage!$L$2:$L$6,"n/a",0)</f>
        <v>%</v>
      </c>
      <c r="E18" s="27"/>
      <c r="G18" s="4"/>
    </row>
    <row r="19" spans="1:7" ht="46" thickBot="1" x14ac:dyDescent="0.4">
      <c r="A19" s="19">
        <f t="shared" si="0"/>
        <v>46123</v>
      </c>
      <c r="B19" s="23" t="str">
        <f>_xlfn.XLOOKUP(C19,Feiertage!$I$2:$I$6,Feiertage!$J$2:$J$6,"n/a",0)</f>
        <v>=</v>
      </c>
      <c r="C19" s="26">
        <v>3</v>
      </c>
      <c r="D19" s="23" t="str">
        <f>_xlfn.XLOOKUP(C19,Feiertage!$I$2:$I$6,Feiertage!$L$2:$L$6,"n/a",0)</f>
        <v>#</v>
      </c>
      <c r="E19" s="26"/>
      <c r="G19" s="4"/>
    </row>
    <row r="20" spans="1:7" ht="46" thickBot="1" x14ac:dyDescent="0.4">
      <c r="A20" s="20">
        <f t="shared" si="0"/>
        <v>46130</v>
      </c>
      <c r="B20" s="23" t="str">
        <f>_xlfn.XLOOKUP(C20,Feiertage!$I$2:$I$6,Feiertage!$J$2:$J$6,"n/a",0)</f>
        <v>%</v>
      </c>
      <c r="C20" s="27">
        <v>4</v>
      </c>
      <c r="D20" s="23" t="str">
        <f>_xlfn.XLOOKUP(C20,Feiertage!$I$2:$I$6,Feiertage!$L$2:$L$6,"n/a",0)</f>
        <v>+</v>
      </c>
      <c r="E20" s="27"/>
      <c r="G20" s="4"/>
    </row>
    <row r="21" spans="1:7" ht="46" thickBot="1" x14ac:dyDescent="0.4">
      <c r="A21" s="19">
        <f t="shared" si="0"/>
        <v>46137</v>
      </c>
      <c r="B21" s="23" t="str">
        <f>_xlfn.XLOOKUP(C21,Feiertage!$I$2:$I$6,Feiertage!$J$2:$J$6,"n/a",0)</f>
        <v>#</v>
      </c>
      <c r="C21" s="26">
        <v>1</v>
      </c>
      <c r="D21" s="23" t="str">
        <f>_xlfn.XLOOKUP(C21,Feiertage!$I$2:$I$6,Feiertage!$L$2:$L$6,"n/a",0)</f>
        <v>=</v>
      </c>
      <c r="E21" s="26"/>
      <c r="G21" s="4"/>
    </row>
    <row r="22" spans="1:7" ht="46" thickBot="1" x14ac:dyDescent="0.4">
      <c r="A22" s="20">
        <f t="shared" si="0"/>
        <v>46144</v>
      </c>
      <c r="B22" s="23" t="str">
        <f>_xlfn.XLOOKUP(C22,Feiertage!$I$2:$I$6,Feiertage!$J$2:$J$6,"n/a",0)</f>
        <v>+</v>
      </c>
      <c r="C22" s="27">
        <v>2</v>
      </c>
      <c r="D22" s="23" t="str">
        <f>_xlfn.XLOOKUP(C22,Feiertage!$I$2:$I$6,Feiertage!$L$2:$L$6,"n/a",0)</f>
        <v>%</v>
      </c>
      <c r="E22" s="27"/>
      <c r="G22" s="4"/>
    </row>
    <row r="23" spans="1:7" ht="32" thickBot="1" x14ac:dyDescent="0.4">
      <c r="G23" s="4"/>
    </row>
    <row r="24" spans="1:7" ht="155.5" customHeight="1" thickBot="1" x14ac:dyDescent="0.4">
      <c r="A24" s="31" t="str">
        <f>A1</f>
        <v>Tafel Innsbruck – Zeiten 
Check-In Kundengruppen 2026</v>
      </c>
      <c r="B24" s="31"/>
      <c r="C24" s="31"/>
      <c r="D24" s="31"/>
      <c r="E24" s="31"/>
      <c r="G24" s="4"/>
    </row>
    <row r="25" spans="1:7" ht="122.75" customHeight="1" thickBot="1" x14ac:dyDescent="0.4">
      <c r="A25" s="21"/>
      <c r="B25" s="2"/>
      <c r="C25" s="3"/>
      <c r="D25" s="2"/>
      <c r="E25" s="2"/>
      <c r="G25" s="4"/>
    </row>
    <row r="26" spans="1:7" ht="40" thickBot="1" x14ac:dyDescent="0.4">
      <c r="A26" s="22" t="str">
        <f>A3</f>
        <v>Saturday</v>
      </c>
      <c r="B26" s="5" t="str">
        <f>B3</f>
        <v>7:15 - 7:30pm</v>
      </c>
      <c r="C26" s="5"/>
      <c r="D26" s="5" t="str">
        <f>D3</f>
        <v>8:15 - 8:30pm</v>
      </c>
      <c r="E26" s="5"/>
      <c r="G26" s="4"/>
    </row>
    <row r="27" spans="1:7" ht="40" thickBot="1" x14ac:dyDescent="0.4">
      <c r="A27" s="22" t="str">
        <f>A4</f>
        <v xml:space="preserve">Samstag </v>
      </c>
      <c r="B27" s="5" t="str">
        <f>B4</f>
        <v>19:15 - 19:30</v>
      </c>
      <c r="C27" s="5"/>
      <c r="D27" s="5" t="str">
        <f>D4</f>
        <v>20:15 - 20:30</v>
      </c>
      <c r="E27" s="5"/>
      <c r="G27" s="4"/>
    </row>
    <row r="28" spans="1:7" ht="46" thickBot="1" x14ac:dyDescent="0.4">
      <c r="A28" s="19">
        <f>A22+7</f>
        <v>46151</v>
      </c>
      <c r="B28" s="23" t="str">
        <f>_xlfn.XLOOKUP(C28,Feiertage!$I$2:$I$6,Feiertage!$J$2:$J$6,"n/a",0)</f>
        <v>=</v>
      </c>
      <c r="C28" s="26">
        <v>3</v>
      </c>
      <c r="D28" s="23" t="str">
        <f>_xlfn.XLOOKUP(C28,Feiertage!$I$2:$I$6,Feiertage!$L$2:$L$6,"n/a",0)</f>
        <v>#</v>
      </c>
      <c r="E28" s="26"/>
      <c r="G28" s="4"/>
    </row>
    <row r="29" spans="1:7" ht="46" thickBot="1" x14ac:dyDescent="0.4">
      <c r="A29" s="20">
        <f>A28+7</f>
        <v>46158</v>
      </c>
      <c r="B29" s="23" t="str">
        <f>_xlfn.XLOOKUP(C29,Feiertage!$I$2:$I$6,Feiertage!$J$2:$J$6,"n/a",0)</f>
        <v>%</v>
      </c>
      <c r="C29" s="27">
        <v>4</v>
      </c>
      <c r="D29" s="23" t="str">
        <f>_xlfn.XLOOKUP(C29,Feiertage!$I$2:$I$6,Feiertage!$L$2:$L$6,"n/a",0)</f>
        <v>+</v>
      </c>
      <c r="E29" s="27"/>
      <c r="G29" s="4"/>
    </row>
    <row r="30" spans="1:7" ht="46" thickBot="1" x14ac:dyDescent="0.4">
      <c r="A30" s="19">
        <f t="shared" ref="A30:A44" si="1">A29+7</f>
        <v>46165</v>
      </c>
      <c r="B30" s="23" t="str">
        <f>_xlfn.XLOOKUP(C30,Feiertage!$I$2:$I$6,Feiertage!$J$2:$J$6,"n/a",0)</f>
        <v>#</v>
      </c>
      <c r="C30" s="26">
        <v>1</v>
      </c>
      <c r="D30" s="23" t="str">
        <f>_xlfn.XLOOKUP(C30,Feiertage!$I$2:$I$6,Feiertage!$L$2:$L$6,"n/a",0)</f>
        <v>=</v>
      </c>
      <c r="E30" s="26"/>
      <c r="G30" s="4"/>
    </row>
    <row r="31" spans="1:7" ht="46" thickBot="1" x14ac:dyDescent="0.4">
      <c r="A31" s="20">
        <f t="shared" si="1"/>
        <v>46172</v>
      </c>
      <c r="B31" s="23" t="str">
        <f>_xlfn.XLOOKUP(C31,Feiertage!$I$2:$I$6,Feiertage!$J$2:$J$6,"n/a",0)</f>
        <v>+</v>
      </c>
      <c r="C31" s="27">
        <v>2</v>
      </c>
      <c r="D31" s="23" t="str">
        <f>_xlfn.XLOOKUP(C31,Feiertage!$I$2:$I$6,Feiertage!$L$2:$L$6,"n/a",0)</f>
        <v>%</v>
      </c>
      <c r="E31" s="27"/>
      <c r="G31" s="4"/>
    </row>
    <row r="32" spans="1:7" ht="46" thickBot="1" x14ac:dyDescent="0.4">
      <c r="A32" s="19">
        <f t="shared" si="1"/>
        <v>46179</v>
      </c>
      <c r="B32" s="23" t="str">
        <f>_xlfn.XLOOKUP(C32,Feiertage!$I$2:$I$6,Feiertage!$J$2:$J$6,"n/a",0)</f>
        <v>=</v>
      </c>
      <c r="C32" s="26">
        <v>3</v>
      </c>
      <c r="D32" s="23" t="str">
        <f>_xlfn.XLOOKUP(C32,Feiertage!$I$2:$I$6,Feiertage!$L$2:$L$6,"n/a",0)</f>
        <v>#</v>
      </c>
      <c r="E32" s="26"/>
      <c r="G32" s="4"/>
    </row>
    <row r="33" spans="1:7" ht="46" thickBot="1" x14ac:dyDescent="0.4">
      <c r="A33" s="20">
        <f t="shared" si="1"/>
        <v>46186</v>
      </c>
      <c r="B33" s="23" t="str">
        <f>_xlfn.XLOOKUP(C33,Feiertage!$I$2:$I$6,Feiertage!$J$2:$J$6,"n/a",0)</f>
        <v>%</v>
      </c>
      <c r="C33" s="27">
        <v>4</v>
      </c>
      <c r="D33" s="23" t="str">
        <f>_xlfn.XLOOKUP(C33,Feiertage!$I$2:$I$6,Feiertage!$L$2:$L$6,"n/a",0)</f>
        <v>+</v>
      </c>
      <c r="E33" s="27"/>
      <c r="G33" s="4"/>
    </row>
    <row r="34" spans="1:7" ht="46" thickBot="1" x14ac:dyDescent="0.4">
      <c r="A34" s="19">
        <f t="shared" si="1"/>
        <v>46193</v>
      </c>
      <c r="B34" s="23" t="str">
        <f>_xlfn.XLOOKUP(C34,Feiertage!$I$2:$I$6,Feiertage!$J$2:$J$6,"n/a",0)</f>
        <v>#</v>
      </c>
      <c r="C34" s="26">
        <v>1</v>
      </c>
      <c r="D34" s="23" t="str">
        <f>_xlfn.XLOOKUP(C34,Feiertage!$I$2:$I$6,Feiertage!$L$2:$L$6,"n/a",0)</f>
        <v>=</v>
      </c>
      <c r="E34" s="26"/>
      <c r="G34" s="4"/>
    </row>
    <row r="35" spans="1:7" ht="46" thickBot="1" x14ac:dyDescent="0.4">
      <c r="A35" s="20">
        <f t="shared" si="1"/>
        <v>46200</v>
      </c>
      <c r="B35" s="23" t="str">
        <f>_xlfn.XLOOKUP(C35,Feiertage!$I$2:$I$6,Feiertage!$J$2:$J$6,"n/a",0)</f>
        <v>+</v>
      </c>
      <c r="C35" s="27">
        <v>2</v>
      </c>
      <c r="D35" s="23" t="str">
        <f>_xlfn.XLOOKUP(C35,Feiertage!$I$2:$I$6,Feiertage!$L$2:$L$6,"n/a",0)</f>
        <v>%</v>
      </c>
      <c r="E35" s="27"/>
      <c r="G35" s="4"/>
    </row>
    <row r="36" spans="1:7" ht="46" thickBot="1" x14ac:dyDescent="0.4">
      <c r="A36" s="19">
        <f t="shared" si="1"/>
        <v>46207</v>
      </c>
      <c r="B36" s="23" t="str">
        <f>_xlfn.XLOOKUP(C36,Feiertage!$I$2:$I$6,Feiertage!$J$2:$J$6,"n/a",0)</f>
        <v>=</v>
      </c>
      <c r="C36" s="26">
        <v>3</v>
      </c>
      <c r="D36" s="23" t="str">
        <f>_xlfn.XLOOKUP(C36,Feiertage!$I$2:$I$6,Feiertage!$L$2:$L$6,"n/a",0)</f>
        <v>#</v>
      </c>
      <c r="E36" s="26"/>
      <c r="G36" s="4"/>
    </row>
    <row r="37" spans="1:7" ht="46" thickBot="1" x14ac:dyDescent="0.4">
      <c r="A37" s="20">
        <f t="shared" si="1"/>
        <v>46214</v>
      </c>
      <c r="B37" s="23" t="str">
        <f>_xlfn.XLOOKUP(C37,Feiertage!$I$2:$I$6,Feiertage!$J$2:$J$6,"n/a",0)</f>
        <v>%</v>
      </c>
      <c r="C37" s="27">
        <v>4</v>
      </c>
      <c r="D37" s="23" t="str">
        <f>_xlfn.XLOOKUP(C37,Feiertage!$I$2:$I$6,Feiertage!$L$2:$L$6,"n/a",0)</f>
        <v>+</v>
      </c>
      <c r="E37" s="27"/>
      <c r="G37" s="4"/>
    </row>
    <row r="38" spans="1:7" ht="46" thickBot="1" x14ac:dyDescent="0.4">
      <c r="A38" s="19">
        <f t="shared" si="1"/>
        <v>46221</v>
      </c>
      <c r="B38" s="23" t="str">
        <f>_xlfn.XLOOKUP(C38,Feiertage!$I$2:$I$6,Feiertage!$J$2:$J$6,"n/a",0)</f>
        <v>#</v>
      </c>
      <c r="C38" s="26">
        <v>1</v>
      </c>
      <c r="D38" s="23" t="str">
        <f>_xlfn.XLOOKUP(C38,Feiertage!$I$2:$I$6,Feiertage!$L$2:$L$6,"n/a",0)</f>
        <v>=</v>
      </c>
      <c r="E38" s="26"/>
      <c r="G38" s="4"/>
    </row>
    <row r="39" spans="1:7" ht="46" thickBot="1" x14ac:dyDescent="0.4">
      <c r="A39" s="20">
        <f t="shared" si="1"/>
        <v>46228</v>
      </c>
      <c r="B39" s="23" t="str">
        <f>_xlfn.XLOOKUP(C39,Feiertage!$I$2:$I$6,Feiertage!$J$2:$J$6,"n/a",0)</f>
        <v>+</v>
      </c>
      <c r="C39" s="27">
        <v>2</v>
      </c>
      <c r="D39" s="23" t="str">
        <f>_xlfn.XLOOKUP(C39,Feiertage!$I$2:$I$6,Feiertage!$L$2:$L$6,"n/a",0)</f>
        <v>%</v>
      </c>
      <c r="E39" s="27"/>
      <c r="G39" s="4"/>
    </row>
    <row r="40" spans="1:7" ht="46" thickBot="1" x14ac:dyDescent="0.4">
      <c r="A40" s="19">
        <f t="shared" si="1"/>
        <v>46235</v>
      </c>
      <c r="B40" s="23" t="str">
        <f>_xlfn.XLOOKUP(C40,Feiertage!$I$2:$I$6,Feiertage!$J$2:$J$6,"n/a",0)</f>
        <v>=</v>
      </c>
      <c r="C40" s="26">
        <v>3</v>
      </c>
      <c r="D40" s="23" t="str">
        <f>_xlfn.XLOOKUP(C40,Feiertage!$I$2:$I$6,Feiertage!$L$2:$L$6,"n/a",0)</f>
        <v>#</v>
      </c>
      <c r="E40" s="26"/>
      <c r="G40" s="4"/>
    </row>
    <row r="41" spans="1:7" ht="46" thickBot="1" x14ac:dyDescent="0.4">
      <c r="A41" s="20">
        <f t="shared" si="1"/>
        <v>46242</v>
      </c>
      <c r="B41" s="23" t="str">
        <f>_xlfn.XLOOKUP(C41,Feiertage!$I$2:$I$6,Feiertage!$J$2:$J$6,"n/a",0)</f>
        <v>%</v>
      </c>
      <c r="C41" s="27">
        <v>4</v>
      </c>
      <c r="D41" s="23" t="str">
        <f>_xlfn.XLOOKUP(C41,Feiertage!$I$2:$I$6,Feiertage!$L$2:$L$6,"n/a",0)</f>
        <v>+</v>
      </c>
      <c r="E41" s="27"/>
      <c r="G41" s="4"/>
    </row>
    <row r="42" spans="1:7" ht="46" thickBot="1" x14ac:dyDescent="0.4">
      <c r="A42" s="19">
        <f t="shared" si="1"/>
        <v>46249</v>
      </c>
      <c r="B42" s="32" t="s">
        <v>5</v>
      </c>
      <c r="C42" s="33"/>
      <c r="D42" s="33"/>
      <c r="E42" s="34"/>
      <c r="G42" s="4"/>
    </row>
    <row r="43" spans="1:7" ht="46" thickBot="1" x14ac:dyDescent="0.4">
      <c r="A43" s="20">
        <f t="shared" si="1"/>
        <v>46256</v>
      </c>
      <c r="B43" s="23" t="str">
        <f>_xlfn.XLOOKUP(C43,Feiertage!$I$2:$I$6,Feiertage!$J$2:$J$6,"n/a",0)</f>
        <v>#</v>
      </c>
      <c r="C43" s="27">
        <v>1</v>
      </c>
      <c r="D43" s="23" t="str">
        <f>_xlfn.XLOOKUP(C43,Feiertage!$I$2:$I$6,Feiertage!$L$2:$L$6,"n/a",0)</f>
        <v>=</v>
      </c>
      <c r="E43" s="27"/>
      <c r="G43" s="4"/>
    </row>
    <row r="44" spans="1:7" ht="46" thickBot="1" x14ac:dyDescent="0.4">
      <c r="A44" s="19">
        <f t="shared" si="1"/>
        <v>46263</v>
      </c>
      <c r="B44" s="23" t="str">
        <f>_xlfn.XLOOKUP(C44,Feiertage!$I$2:$I$6,Feiertage!$J$2:$J$6,"n/a",0)</f>
        <v>+</v>
      </c>
      <c r="C44" s="26">
        <v>2</v>
      </c>
      <c r="D44" s="23" t="str">
        <f>_xlfn.XLOOKUP(C44,Feiertage!$I$2:$I$6,Feiertage!$L$2:$L$6,"n/a",0)</f>
        <v>%</v>
      </c>
      <c r="E44" s="26"/>
      <c r="G44" s="4"/>
    </row>
    <row r="45" spans="1:7" ht="46" thickBot="1" x14ac:dyDescent="0.4">
      <c r="A45" s="20">
        <f t="shared" ref="A45" si="2">A44+7</f>
        <v>46270</v>
      </c>
      <c r="B45" s="23" t="str">
        <f>_xlfn.XLOOKUP(C45,Feiertage!$I$2:$I$6,Feiertage!$J$2:$J$6,"n/a",0)</f>
        <v>=</v>
      </c>
      <c r="C45" s="27">
        <v>3</v>
      </c>
      <c r="D45" s="23" t="str">
        <f>_xlfn.XLOOKUP(C45,Feiertage!$I$2:$I$6,Feiertage!$L$2:$L$6,"n/a",0)</f>
        <v>#</v>
      </c>
      <c r="E45" s="27"/>
      <c r="G45" s="4"/>
    </row>
    <row r="46" spans="1:7" ht="16" thickBot="1" x14ac:dyDescent="0.25"/>
    <row r="47" spans="1:7" ht="153" customHeight="1" thickBot="1" x14ac:dyDescent="0.25">
      <c r="A47" s="31" t="str">
        <f>A24</f>
        <v>Tafel Innsbruck – Zeiten 
Check-In Kundengruppen 2026</v>
      </c>
      <c r="B47" s="31"/>
      <c r="C47" s="31"/>
      <c r="D47" s="31"/>
      <c r="E47" s="31"/>
    </row>
    <row r="48" spans="1:7" ht="122.75" customHeight="1" thickBot="1" x14ac:dyDescent="0.25">
      <c r="A48" s="21"/>
      <c r="B48" s="2"/>
      <c r="C48" s="3"/>
      <c r="D48" s="2"/>
      <c r="E48" s="2"/>
    </row>
    <row r="49" spans="1:5" ht="40" customHeight="1" thickBot="1" x14ac:dyDescent="0.25">
      <c r="A49" s="22" t="str">
        <f>A26</f>
        <v>Saturday</v>
      </c>
      <c r="B49" s="22" t="str">
        <f>B26</f>
        <v>7:15 - 7:30pm</v>
      </c>
      <c r="C49" s="5"/>
      <c r="D49" s="22" t="str">
        <f>D26</f>
        <v>8:15 - 8:30pm</v>
      </c>
      <c r="E49" s="5"/>
    </row>
    <row r="50" spans="1:5" ht="40" thickBot="1" x14ac:dyDescent="0.25">
      <c r="A50" s="22" t="str">
        <f>A27</f>
        <v xml:space="preserve">Samstag </v>
      </c>
      <c r="B50" s="22" t="str">
        <f>B27</f>
        <v>19:15 - 19:30</v>
      </c>
      <c r="C50" s="5"/>
      <c r="D50" s="22" t="str">
        <f>D27</f>
        <v>20:15 - 20:30</v>
      </c>
      <c r="E50" s="5"/>
    </row>
    <row r="51" spans="1:5" ht="46" thickBot="1" x14ac:dyDescent="0.25">
      <c r="A51" s="19">
        <f>A45+7</f>
        <v>46277</v>
      </c>
      <c r="B51" s="23" t="str">
        <f>_xlfn.XLOOKUP(C51,Feiertage!$I$2:$I$6,Feiertage!$J$2:$J$6,"n/a",0)</f>
        <v>%</v>
      </c>
      <c r="C51" s="26">
        <v>4</v>
      </c>
      <c r="D51" s="23" t="str">
        <f>_xlfn.XLOOKUP(C51,Feiertage!$I$2:$I$6,Feiertage!$L$2:$L$6,"n/a",0)</f>
        <v>+</v>
      </c>
      <c r="E51" s="26"/>
    </row>
    <row r="52" spans="1:5" ht="46" thickBot="1" x14ac:dyDescent="0.25">
      <c r="A52" s="20">
        <f>A51+7</f>
        <v>46284</v>
      </c>
      <c r="B52" s="23" t="str">
        <f>_xlfn.XLOOKUP(C52,Feiertage!$I$2:$I$6,Feiertage!$J$2:$J$6,"n/a",0)</f>
        <v>#</v>
      </c>
      <c r="C52" s="27">
        <v>1</v>
      </c>
      <c r="D52" s="23" t="str">
        <f>_xlfn.XLOOKUP(C52,Feiertage!$I$2:$I$6,Feiertage!$L$2:$L$6,"n/a",0)</f>
        <v>=</v>
      </c>
      <c r="E52" s="27"/>
    </row>
    <row r="53" spans="1:5" ht="46" thickBot="1" x14ac:dyDescent="0.25">
      <c r="A53" s="19">
        <f t="shared" ref="A53:A66" si="3">A52+7</f>
        <v>46291</v>
      </c>
      <c r="B53" s="23" t="str">
        <f>_xlfn.XLOOKUP(C53,Feiertage!$I$2:$I$6,Feiertage!$J$2:$J$6,"n/a",0)</f>
        <v>+</v>
      </c>
      <c r="C53" s="26">
        <v>2</v>
      </c>
      <c r="D53" s="23" t="str">
        <f>_xlfn.XLOOKUP(C53,Feiertage!$I$2:$I$6,Feiertage!$L$2:$L$6,"n/a",0)</f>
        <v>%</v>
      </c>
      <c r="E53" s="26"/>
    </row>
    <row r="54" spans="1:5" ht="46" thickBot="1" x14ac:dyDescent="0.25">
      <c r="A54" s="20">
        <f t="shared" si="3"/>
        <v>46298</v>
      </c>
      <c r="B54" s="23" t="str">
        <f>_xlfn.XLOOKUP(C54,Feiertage!$I$2:$I$6,Feiertage!$J$2:$J$6,"n/a",0)</f>
        <v>=</v>
      </c>
      <c r="C54" s="27">
        <v>3</v>
      </c>
      <c r="D54" s="23" t="str">
        <f>_xlfn.XLOOKUP(C54,Feiertage!$I$2:$I$6,Feiertage!$L$2:$L$6,"n/a",0)</f>
        <v>#</v>
      </c>
      <c r="E54" s="27"/>
    </row>
    <row r="55" spans="1:5" ht="46" thickBot="1" x14ac:dyDescent="0.25">
      <c r="A55" s="19">
        <f t="shared" si="3"/>
        <v>46305</v>
      </c>
      <c r="B55" s="23" t="str">
        <f>_xlfn.XLOOKUP(C55,Feiertage!$I$2:$I$6,Feiertage!$J$2:$J$6,"n/a",0)</f>
        <v>%</v>
      </c>
      <c r="C55" s="26">
        <v>4</v>
      </c>
      <c r="D55" s="23" t="str">
        <f>_xlfn.XLOOKUP(C55,Feiertage!$I$2:$I$6,Feiertage!$L$2:$L$6,"n/a",0)</f>
        <v>+</v>
      </c>
      <c r="E55" s="26"/>
    </row>
    <row r="56" spans="1:5" ht="46" thickBot="1" x14ac:dyDescent="0.25">
      <c r="A56" s="20">
        <f t="shared" si="3"/>
        <v>46312</v>
      </c>
      <c r="B56" s="23" t="str">
        <f>_xlfn.XLOOKUP(C56,Feiertage!$I$2:$I$6,Feiertage!$J$2:$J$6,"n/a",0)</f>
        <v>#</v>
      </c>
      <c r="C56" s="27">
        <v>1</v>
      </c>
      <c r="D56" s="23" t="str">
        <f>_xlfn.XLOOKUP(C56,Feiertage!$I$2:$I$6,Feiertage!$L$2:$L$6,"n/a",0)</f>
        <v>=</v>
      </c>
      <c r="E56" s="27"/>
    </row>
    <row r="57" spans="1:5" ht="46" thickBot="1" x14ac:dyDescent="0.25">
      <c r="A57" s="19">
        <f t="shared" si="3"/>
        <v>46319</v>
      </c>
      <c r="B57" s="23" t="str">
        <f>_xlfn.XLOOKUP(C57,Feiertage!$I$2:$I$6,Feiertage!$J$2:$J$6,"n/a",0)</f>
        <v>+</v>
      </c>
      <c r="C57" s="26">
        <v>2</v>
      </c>
      <c r="D57" s="23" t="str">
        <f>_xlfn.XLOOKUP(C57,Feiertage!$I$2:$I$6,Feiertage!$L$2:$L$6,"n/a",0)</f>
        <v>%</v>
      </c>
      <c r="E57" s="26"/>
    </row>
    <row r="58" spans="1:5" ht="46" thickBot="1" x14ac:dyDescent="0.25">
      <c r="A58" s="20">
        <f t="shared" si="3"/>
        <v>46326</v>
      </c>
      <c r="B58" s="23" t="str">
        <f>_xlfn.XLOOKUP(C58,Feiertage!$I$2:$I$6,Feiertage!$J$2:$J$6,"n/a",0)</f>
        <v>=</v>
      </c>
      <c r="C58" s="27">
        <v>3</v>
      </c>
      <c r="D58" s="23" t="str">
        <f>_xlfn.XLOOKUP(C58,Feiertage!$I$2:$I$6,Feiertage!$L$2:$L$6,"n/a",0)</f>
        <v>#</v>
      </c>
      <c r="E58" s="27"/>
    </row>
    <row r="59" spans="1:5" ht="46" thickBot="1" x14ac:dyDescent="0.25">
      <c r="A59" s="19">
        <f t="shared" si="3"/>
        <v>46333</v>
      </c>
      <c r="B59" s="23" t="str">
        <f>_xlfn.XLOOKUP(C59,Feiertage!$I$2:$I$6,Feiertage!$J$2:$J$6,"n/a",0)</f>
        <v>%</v>
      </c>
      <c r="C59" s="26">
        <v>4</v>
      </c>
      <c r="D59" s="23" t="str">
        <f>_xlfn.XLOOKUP(C59,Feiertage!$I$2:$I$6,Feiertage!$L$2:$L$6,"n/a",0)</f>
        <v>+</v>
      </c>
      <c r="E59" s="26"/>
    </row>
    <row r="60" spans="1:5" ht="46" thickBot="1" x14ac:dyDescent="0.25">
      <c r="A60" s="20">
        <f t="shared" si="3"/>
        <v>46340</v>
      </c>
      <c r="B60" s="23" t="str">
        <f>_xlfn.XLOOKUP(C60,Feiertage!$I$2:$I$6,Feiertage!$J$2:$J$6,"n/a",0)</f>
        <v>#</v>
      </c>
      <c r="C60" s="27">
        <v>1</v>
      </c>
      <c r="D60" s="23" t="str">
        <f>_xlfn.XLOOKUP(C60,Feiertage!$I$2:$I$6,Feiertage!$L$2:$L$6,"n/a",0)</f>
        <v>=</v>
      </c>
      <c r="E60" s="27"/>
    </row>
    <row r="61" spans="1:5" ht="46" thickBot="1" x14ac:dyDescent="0.25">
      <c r="A61" s="19">
        <f t="shared" si="3"/>
        <v>46347</v>
      </c>
      <c r="B61" s="23" t="str">
        <f>_xlfn.XLOOKUP(C61,Feiertage!$I$2:$I$6,Feiertage!$J$2:$J$6,"n/a",0)</f>
        <v>+</v>
      </c>
      <c r="C61" s="26">
        <v>2</v>
      </c>
      <c r="D61" s="23" t="str">
        <f>_xlfn.XLOOKUP(C61,Feiertage!$I$2:$I$6,Feiertage!$L$2:$L$6,"n/a",0)</f>
        <v>%</v>
      </c>
      <c r="E61" s="26"/>
    </row>
    <row r="62" spans="1:5" ht="46" thickBot="1" x14ac:dyDescent="0.25">
      <c r="A62" s="20">
        <f t="shared" si="3"/>
        <v>46354</v>
      </c>
      <c r="B62" s="23" t="str">
        <f>_xlfn.XLOOKUP(C62,Feiertage!$I$2:$I$6,Feiertage!$J$2:$J$6,"n/a",0)</f>
        <v>=</v>
      </c>
      <c r="C62" s="27">
        <v>3</v>
      </c>
      <c r="D62" s="23" t="str">
        <f>_xlfn.XLOOKUP(C62,Feiertage!$I$2:$I$6,Feiertage!$L$2:$L$6,"n/a",0)</f>
        <v>#</v>
      </c>
      <c r="E62" s="27"/>
    </row>
    <row r="63" spans="1:5" ht="46" thickBot="1" x14ac:dyDescent="0.25">
      <c r="A63" s="19">
        <f t="shared" si="3"/>
        <v>46361</v>
      </c>
      <c r="B63" s="23" t="str">
        <f>_xlfn.XLOOKUP(C63,Feiertage!$I$2:$I$6,Feiertage!$J$2:$J$6,"n/a",0)</f>
        <v>%</v>
      </c>
      <c r="C63" s="27">
        <v>4</v>
      </c>
      <c r="D63" s="23" t="str">
        <f>_xlfn.XLOOKUP(C63,Feiertage!$I$2:$I$6,Feiertage!$L$2:$L$6,"n/a",0)</f>
        <v>+</v>
      </c>
      <c r="E63" s="26"/>
    </row>
    <row r="64" spans="1:5" ht="46" thickBot="1" x14ac:dyDescent="0.25">
      <c r="A64" s="20">
        <f t="shared" si="3"/>
        <v>46368</v>
      </c>
      <c r="B64" s="23" t="str">
        <f>_xlfn.XLOOKUP(C64,Feiertage!$I$2:$I$6,Feiertage!$J$2:$J$6,"n/a",0)</f>
        <v>#</v>
      </c>
      <c r="C64" s="26">
        <v>1</v>
      </c>
      <c r="D64" s="23" t="str">
        <f>_xlfn.XLOOKUP(C64,Feiertage!$I$2:$I$6,Feiertage!$L$2:$L$6,"n/a",0)</f>
        <v>=</v>
      </c>
      <c r="E64" s="27"/>
    </row>
    <row r="65" spans="1:5" ht="46" thickBot="1" x14ac:dyDescent="0.25">
      <c r="A65" s="19">
        <f t="shared" si="3"/>
        <v>46375</v>
      </c>
      <c r="B65" s="23" t="str">
        <f>_xlfn.XLOOKUP(C65,Feiertage!$I$2:$I$6,Feiertage!$J$2:$J$6,"n/a",0)</f>
        <v>+</v>
      </c>
      <c r="C65" s="27">
        <v>2</v>
      </c>
      <c r="D65" s="23" t="str">
        <f>_xlfn.XLOOKUP(C65,Feiertage!$I$2:$I$6,Feiertage!$L$2:$L$6,"n/a",0)</f>
        <v>%</v>
      </c>
      <c r="E65" s="26"/>
    </row>
    <row r="66" spans="1:5" ht="46" thickBot="1" x14ac:dyDescent="0.25">
      <c r="A66" s="20">
        <f t="shared" si="3"/>
        <v>46382</v>
      </c>
      <c r="B66" s="32" t="s">
        <v>5</v>
      </c>
      <c r="C66" s="33"/>
      <c r="D66" s="33"/>
      <c r="E66" s="34"/>
    </row>
    <row r="67" spans="1:5" ht="46" thickBot="1" x14ac:dyDescent="0.25">
      <c r="A67" s="19">
        <f t="shared" ref="A67:A69" si="4">A66+7</f>
        <v>46389</v>
      </c>
      <c r="B67" s="23" t="str">
        <f>_xlfn.XLOOKUP(C67,Feiertage!$I$2:$I$6,Feiertage!$J$2:$J$6,"n/a",0)</f>
        <v>=</v>
      </c>
      <c r="C67" s="27">
        <v>3</v>
      </c>
      <c r="D67" s="23" t="str">
        <f>_xlfn.XLOOKUP(C67,Feiertage!$I$2:$I$6,Feiertage!$L$2:$L$6,"n/a",0)</f>
        <v>#</v>
      </c>
      <c r="E67" s="26"/>
    </row>
    <row r="68" spans="1:5" ht="46" thickBot="1" x14ac:dyDescent="0.25">
      <c r="A68" s="20">
        <f t="shared" si="4"/>
        <v>46396</v>
      </c>
      <c r="B68" s="23" t="str">
        <f>_xlfn.XLOOKUP(C68,Feiertage!$I$2:$I$6,Feiertage!$J$2:$J$6,"n/a",0)</f>
        <v>%</v>
      </c>
      <c r="C68" s="26">
        <v>4</v>
      </c>
      <c r="D68" s="23" t="str">
        <f>_xlfn.XLOOKUP(C68,Feiertage!$I$2:$I$6,Feiertage!$L$2:$L$6,"n/a",0)</f>
        <v>+</v>
      </c>
      <c r="E68" s="27"/>
    </row>
    <row r="69" spans="1:5" ht="46" thickBot="1" x14ac:dyDescent="0.25">
      <c r="A69" s="19">
        <f t="shared" si="4"/>
        <v>46403</v>
      </c>
      <c r="B69" s="24"/>
      <c r="C69" s="27">
        <v>1</v>
      </c>
      <c r="D69" s="23"/>
      <c r="E69" s="5"/>
    </row>
  </sheetData>
  <mergeCells count="5">
    <mergeCell ref="B66:E66"/>
    <mergeCell ref="A1:E1"/>
    <mergeCell ref="A24:E24"/>
    <mergeCell ref="A47:E47"/>
    <mergeCell ref="B42:E42"/>
  </mergeCells>
  <conditionalFormatting sqref="B5:B41 D5:D41 D67:D99 B67:B99 D43:D65 B43:B65">
    <cfRule type="expression" dxfId="8" priority="10" stopIfTrue="1">
      <formula>B5="#"</formula>
    </cfRule>
    <cfRule type="expression" dxfId="7" priority="11" stopIfTrue="1">
      <formula>B5="+"</formula>
    </cfRule>
    <cfRule type="expression" dxfId="6" priority="12" stopIfTrue="1">
      <formula>B5="="</formula>
    </cfRule>
    <cfRule type="expression" dxfId="5" priority="13" stopIfTrue="1">
      <formula>B5="%"</formula>
    </cfRule>
  </conditionalFormatting>
  <pageMargins left="0.23622047244094499" right="0.23622047244094499" top="0.55118110236220497" bottom="0.55118110236220497" header="0.31496062992126" footer="0.31496062992126"/>
  <pageSetup paperSize="8" scale="9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56CE0-09AD-A749-9CAD-D38225286E1E}">
  <dimension ref="A1:M19"/>
  <sheetViews>
    <sheetView workbookViewId="0">
      <selection activeCell="J6" sqref="J6:M6"/>
    </sheetView>
  </sheetViews>
  <sheetFormatPr baseColWidth="10" defaultRowHeight="15" x14ac:dyDescent="0.2"/>
  <cols>
    <col min="1" max="1" width="15.5" bestFit="1" customWidth="1"/>
    <col min="2" max="2" width="13.83203125" bestFit="1" customWidth="1"/>
    <col min="4" max="4" width="3.6640625" bestFit="1" customWidth="1"/>
    <col min="5" max="5" width="6.1640625" bestFit="1" customWidth="1"/>
    <col min="6" max="6" width="10.1640625" bestFit="1" customWidth="1"/>
    <col min="7" max="7" width="19.6640625" bestFit="1" customWidth="1"/>
    <col min="10" max="10" width="15" bestFit="1" customWidth="1"/>
  </cols>
  <sheetData>
    <row r="1" spans="1:13" ht="25" thickBot="1" x14ac:dyDescent="0.35">
      <c r="A1" s="7">
        <v>2026</v>
      </c>
      <c r="B1" t="s">
        <v>26</v>
      </c>
      <c r="C1" t="s">
        <v>27</v>
      </c>
      <c r="D1" t="s">
        <v>22</v>
      </c>
      <c r="E1" t="s">
        <v>23</v>
      </c>
      <c r="G1" t="s">
        <v>24</v>
      </c>
      <c r="J1" t="s">
        <v>25</v>
      </c>
    </row>
    <row r="2" spans="1:13" ht="46" thickBot="1" x14ac:dyDescent="0.25">
      <c r="A2" t="s">
        <v>6</v>
      </c>
      <c r="B2" s="6">
        <f>DATE($A$1,E2,D2)</f>
        <v>46023</v>
      </c>
      <c r="C2" t="str">
        <f>TEXT(B2,"TTT")</f>
        <v>Do</v>
      </c>
      <c r="D2">
        <v>1</v>
      </c>
      <c r="E2">
        <v>1</v>
      </c>
      <c r="I2">
        <v>4</v>
      </c>
      <c r="J2" s="9" t="s">
        <v>4</v>
      </c>
      <c r="K2" s="10"/>
      <c r="L2" s="11" t="s">
        <v>1</v>
      </c>
    </row>
    <row r="3" spans="1:13" ht="46" thickBot="1" x14ac:dyDescent="0.25">
      <c r="A3" t="s">
        <v>7</v>
      </c>
      <c r="B3" s="6">
        <f t="shared" ref="B3:B4" si="0">DATE($A$1,E3,D3)</f>
        <v>46028</v>
      </c>
      <c r="C3" t="str">
        <f t="shared" ref="C3:C10" si="1">TEXT(B3,"TTT")</f>
        <v>Di</v>
      </c>
      <c r="D3">
        <v>6</v>
      </c>
      <c r="E3">
        <v>1</v>
      </c>
      <c r="G3">
        <f>INT(A1/100)</f>
        <v>20</v>
      </c>
      <c r="I3">
        <v>1</v>
      </c>
      <c r="J3" s="12" t="s">
        <v>3</v>
      </c>
      <c r="K3" s="13"/>
      <c r="L3" s="14" t="s">
        <v>2</v>
      </c>
    </row>
    <row r="4" spans="1:13" ht="46" thickBot="1" x14ac:dyDescent="0.25">
      <c r="A4" t="s">
        <v>14</v>
      </c>
      <c r="B4" s="6">
        <f t="shared" si="0"/>
        <v>46143</v>
      </c>
      <c r="C4" t="str">
        <f t="shared" si="1"/>
        <v>Fr</v>
      </c>
      <c r="D4">
        <v>1</v>
      </c>
      <c r="E4">
        <v>5</v>
      </c>
      <c r="G4">
        <f>MOD(19*MOD(A1,19)+G3-INT(G3/4)-INT((G3-INT((G3+8)/25)+1)/3)+15,30)</f>
        <v>12</v>
      </c>
      <c r="I4">
        <v>2</v>
      </c>
      <c r="J4" s="15" t="s">
        <v>1</v>
      </c>
      <c r="K4" s="10"/>
      <c r="L4" s="16" t="s">
        <v>4</v>
      </c>
    </row>
    <row r="5" spans="1:13" ht="46" thickBot="1" x14ac:dyDescent="0.25">
      <c r="A5" t="s">
        <v>17</v>
      </c>
      <c r="B5" s="6">
        <f t="shared" ref="B5:B10" si="2">DATE($A$1,E5,D5)</f>
        <v>46249</v>
      </c>
      <c r="C5" t="str">
        <f t="shared" si="1"/>
        <v>Sa</v>
      </c>
      <c r="D5">
        <v>15</v>
      </c>
      <c r="E5">
        <v>8</v>
      </c>
      <c r="G5">
        <f>MOD(32+2*MOD(G3,4)+2*INT(MOD(A1,100)/4)-G4-MOD(MOD(A1,100),4),7)</f>
        <v>2</v>
      </c>
      <c r="I5">
        <v>3</v>
      </c>
      <c r="J5" s="17" t="s">
        <v>2</v>
      </c>
      <c r="K5" s="13"/>
      <c r="L5" s="18" t="s">
        <v>3</v>
      </c>
    </row>
    <row r="6" spans="1:13" ht="46" thickBot="1" x14ac:dyDescent="0.25">
      <c r="A6" t="s">
        <v>8</v>
      </c>
      <c r="B6" s="6">
        <f t="shared" si="2"/>
        <v>46321</v>
      </c>
      <c r="C6" t="str">
        <f t="shared" si="1"/>
        <v>Mo</v>
      </c>
      <c r="D6">
        <v>26</v>
      </c>
      <c r="E6">
        <v>10</v>
      </c>
      <c r="G6">
        <f>G4+G5-7*INT((MOD(A1,19)+11*G4+22*G5)/451)+22</f>
        <v>36</v>
      </c>
      <c r="J6" s="32" t="s">
        <v>5</v>
      </c>
      <c r="K6" s="33"/>
      <c r="L6" s="33"/>
      <c r="M6" s="34"/>
    </row>
    <row r="7" spans="1:13" x14ac:dyDescent="0.2">
      <c r="A7" t="s">
        <v>9</v>
      </c>
      <c r="B7" s="6">
        <f t="shared" si="2"/>
        <v>46327</v>
      </c>
      <c r="C7" t="str">
        <f t="shared" si="1"/>
        <v>So</v>
      </c>
      <c r="D7">
        <v>1</v>
      </c>
      <c r="E7">
        <v>11</v>
      </c>
    </row>
    <row r="8" spans="1:13" x14ac:dyDescent="0.2">
      <c r="A8" t="s">
        <v>18</v>
      </c>
      <c r="B8" s="6">
        <f t="shared" si="2"/>
        <v>46364</v>
      </c>
      <c r="C8" t="str">
        <f t="shared" si="1"/>
        <v>Di</v>
      </c>
      <c r="D8">
        <v>8</v>
      </c>
      <c r="E8">
        <v>12</v>
      </c>
      <c r="J8" t="s">
        <v>28</v>
      </c>
    </row>
    <row r="9" spans="1:13" x14ac:dyDescent="0.2">
      <c r="A9" t="s">
        <v>19</v>
      </c>
      <c r="B9" s="6">
        <f t="shared" si="2"/>
        <v>46381</v>
      </c>
      <c r="C9" t="str">
        <f t="shared" si="1"/>
        <v>Fr</v>
      </c>
      <c r="D9">
        <v>25</v>
      </c>
      <c r="E9">
        <v>12</v>
      </c>
    </row>
    <row r="10" spans="1:13" x14ac:dyDescent="0.2">
      <c r="A10" t="s">
        <v>20</v>
      </c>
      <c r="B10" s="6">
        <f t="shared" si="2"/>
        <v>46382</v>
      </c>
      <c r="C10" t="str">
        <f t="shared" si="1"/>
        <v>Sa</v>
      </c>
      <c r="D10">
        <v>26</v>
      </c>
      <c r="E10">
        <v>12</v>
      </c>
    </row>
    <row r="11" spans="1:13" x14ac:dyDescent="0.2">
      <c r="A11" t="s">
        <v>10</v>
      </c>
      <c r="B11" s="8" t="str">
        <f>G11</f>
        <v>05.04.2026</v>
      </c>
      <c r="C11" t="str">
        <f t="shared" ref="C11:C16" si="3">TEXT(B11,"TTT")</f>
        <v>So</v>
      </c>
      <c r="G11" s="8" t="str">
        <f>TEXT(IF(G6-31 &lt; 1,G6,G6-31),"0#")&amp;"."&amp;IF(G6 &gt; 31,"04.","03.")&amp;A1</f>
        <v>05.04.2026</v>
      </c>
    </row>
    <row r="12" spans="1:13" x14ac:dyDescent="0.2">
      <c r="A12" t="s">
        <v>11</v>
      </c>
      <c r="B12" s="6">
        <f>B11+1</f>
        <v>46118</v>
      </c>
      <c r="C12" t="str">
        <f t="shared" si="3"/>
        <v>Mo</v>
      </c>
    </row>
    <row r="13" spans="1:13" x14ac:dyDescent="0.2">
      <c r="A13" t="s">
        <v>15</v>
      </c>
      <c r="B13" s="6">
        <f>B11+39</f>
        <v>46156</v>
      </c>
      <c r="C13" t="str">
        <f t="shared" si="3"/>
        <v>Do</v>
      </c>
    </row>
    <row r="14" spans="1:13" x14ac:dyDescent="0.2">
      <c r="A14" t="s">
        <v>12</v>
      </c>
      <c r="B14" s="6">
        <f>B11+49</f>
        <v>46166</v>
      </c>
      <c r="C14" t="str">
        <f t="shared" si="3"/>
        <v>So</v>
      </c>
    </row>
    <row r="15" spans="1:13" x14ac:dyDescent="0.2">
      <c r="A15" t="s">
        <v>13</v>
      </c>
      <c r="B15" s="6">
        <f>B11+50</f>
        <v>46167</v>
      </c>
      <c r="C15" t="str">
        <f t="shared" si="3"/>
        <v>Mo</v>
      </c>
    </row>
    <row r="16" spans="1:13" x14ac:dyDescent="0.2">
      <c r="A16" t="s">
        <v>16</v>
      </c>
      <c r="B16" s="6">
        <f>B11+60</f>
        <v>46177</v>
      </c>
      <c r="C16" t="str">
        <f t="shared" si="3"/>
        <v>Do</v>
      </c>
    </row>
    <row r="17" spans="2:3" x14ac:dyDescent="0.2">
      <c r="B17" s="6"/>
    </row>
    <row r="18" spans="2:3" x14ac:dyDescent="0.2">
      <c r="B18" s="6"/>
    </row>
    <row r="19" spans="2:3" x14ac:dyDescent="0.2">
      <c r="C19" t="s">
        <v>21</v>
      </c>
    </row>
  </sheetData>
  <mergeCells count="1">
    <mergeCell ref="J6:M6"/>
  </mergeCells>
  <conditionalFormatting sqref="A2:A16">
    <cfRule type="expression" dxfId="10" priority="4" stopIfTrue="1">
      <formula>C2=$C$19</formula>
    </cfRule>
  </conditionalFormatting>
  <conditionalFormatting sqref="C2:C16">
    <cfRule type="expression" dxfId="9" priority="3">
      <formula>C2=$C$19</formula>
    </cfRule>
  </conditionalFormatting>
  <pageMargins left="0.7" right="0.7" top="0.78740157499999996" bottom="0.78740157499999996"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21D628AF50F7D4AB33E0D34D4A73995" ma:contentTypeVersion="1" ma:contentTypeDescription="Ein neues Dokument erstellen." ma:contentTypeScope="" ma:versionID="94a7dbd5355f928250fcfacf1e5bc7f5">
  <xsd:schema xmlns:xsd="http://www.w3.org/2001/XMLSchema" xmlns:xs="http://www.w3.org/2001/XMLSchema" xmlns:p="http://schemas.microsoft.com/office/2006/metadata/properties" xmlns:ns1="http://schemas.microsoft.com/sharepoint/v3" xmlns:ns2="e6156b31-9d25-4ad6-a757-e77ff4cc3fa8" targetNamespace="http://schemas.microsoft.com/office/2006/metadata/properties" ma:root="true" ma:fieldsID="5bee3369c0b18d6e3524b2f1594eac3c" ns1:_="" ns2:_="">
    <xsd:import namespace="http://schemas.microsoft.com/sharepoint/v3"/>
    <xsd:import namespace="e6156b31-9d25-4ad6-a757-e77ff4cc3fa8"/>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12"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156b31-9d25-4ad6-a757-e77ff4cc3fa8"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e6156b31-9d25-4ad6-a757-e77ff4cc3fa8">PX3WE3ZX7576-98213016-571</_dlc_DocId>
    <_dlc_DocIdUrl xmlns="e6156b31-9d25-4ad6-a757-e77ff4cc3fa8">
      <Url>https://intranet.roteskreuz-tirol.at/in/tafel/schichtleitung/_layouts/15/DocIdRedir.aspx?ID=PX3WE3ZX7576-98213016-571</Url>
      <Description>PX3WE3ZX7576-98213016-571</Description>
    </_dlc_DocIdUrl>
  </documentManagement>
</p:properties>
</file>

<file path=customXml/itemProps1.xml><?xml version="1.0" encoding="utf-8"?>
<ds:datastoreItem xmlns:ds="http://schemas.openxmlformats.org/officeDocument/2006/customXml" ds:itemID="{75C7EBB1-A558-4265-AA85-D31E03555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156b31-9d25-4ad6-a757-e77ff4cc3f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F13D02-8DF2-4576-B70B-BD3DF7552CFE}">
  <ds:schemaRefs>
    <ds:schemaRef ds:uri="http://schemas.microsoft.com/sharepoint/events"/>
  </ds:schemaRefs>
</ds:datastoreItem>
</file>

<file path=customXml/itemProps3.xml><?xml version="1.0" encoding="utf-8"?>
<ds:datastoreItem xmlns:ds="http://schemas.openxmlformats.org/officeDocument/2006/customXml" ds:itemID="{A9A3877D-A976-4FF7-938B-859A61D21B29}">
  <ds:schemaRefs>
    <ds:schemaRef ds:uri="http://schemas.microsoft.com/sharepoint/v3/contenttype/forms"/>
  </ds:schemaRefs>
</ds:datastoreItem>
</file>

<file path=customXml/itemProps4.xml><?xml version="1.0" encoding="utf-8"?>
<ds:datastoreItem xmlns:ds="http://schemas.openxmlformats.org/officeDocument/2006/customXml" ds:itemID="{2927D35F-EC70-4FC7-B84F-C182848E5BBE}">
  <ds:schemaRefs>
    <ds:schemaRef ds:uri="http://schemas.openxmlformats.org/package/2006/metadata/core-properties"/>
    <ds:schemaRef ds:uri="http://schemas.microsoft.com/office/2006/metadata/properties"/>
    <ds:schemaRef ds:uri="e6156b31-9d25-4ad6-a757-e77ff4cc3fa8"/>
    <ds:schemaRef ds:uri="http://schemas.microsoft.com/sharepoint/v3"/>
    <ds:schemaRef ds:uri="http://purl.org/dc/terms/"/>
    <ds:schemaRef ds:uri="http://purl.org/dc/dcmitype/"/>
    <ds:schemaRef ds:uri="http://www.w3.org/XML/1998/namespace"/>
    <ds:schemaRef ds:uri="http://schemas.microsoft.com/office/2006/documentManagement/typ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Feiertage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Gerhard Bucher</dc:creator>
  <cp:lastModifiedBy>Mario Herdin</cp:lastModifiedBy>
  <cp:lastPrinted>2023-12-23T16:35:31Z</cp:lastPrinted>
  <dcterms:created xsi:type="dcterms:W3CDTF">2020-12-08T13:55:54Z</dcterms:created>
  <dcterms:modified xsi:type="dcterms:W3CDTF">2025-11-09T15:21:54Z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0x010100D21D628AF50F7D4AB33E0D34D4A73995</vt:lpwstr>
  </property>
  <property fmtid="{D5CDD505-2E9C-101B-9397-08002B2CF9AE}" pid="3" name="_dlc_DocIdItemGuid">
    <vt:lpwstr>8ef4d5de-5c8d-4521-aa3b-2436a28c6c46</vt:lpwstr>
  </property>
</Properties>
</file>